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ntjaurey/Desktop/"/>
    </mc:Choice>
  </mc:AlternateContent>
  <xr:revisionPtr revIDLastSave="0" documentId="8_{1EDD1956-488F-4E41-AD40-0D774C462B23}" xr6:coauthVersionLast="45" xr6:coauthVersionMax="45" xr10:uidLastSave="{00000000-0000-0000-0000-000000000000}"/>
  <bookViews>
    <workbookView xWindow="420" yWindow="840" windowWidth="38440" windowHeight="27120" xr2:uid="{8C1CC680-60A5-754E-B772-F9967252AF97}"/>
  </bookViews>
  <sheets>
    <sheet name="GLOBAL" sheetId="1" r:id="rId1"/>
    <sheet name="RH" sheetId="4" r:id="rId2"/>
    <sheet name="HOTEL" sheetId="5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4" i="1" l="1"/>
  <c r="D31" i="5"/>
  <c r="C31" i="5"/>
  <c r="B31" i="5"/>
  <c r="D25" i="5"/>
  <c r="C25" i="5"/>
  <c r="B25" i="5"/>
  <c r="E24" i="4"/>
  <c r="E21" i="4"/>
  <c r="D21" i="4"/>
  <c r="E16" i="4"/>
  <c r="E15" i="4"/>
  <c r="E12" i="4"/>
  <c r="E10" i="4"/>
  <c r="E7" i="4"/>
  <c r="E5" i="4"/>
  <c r="E4" i="4"/>
  <c r="E3" i="4"/>
  <c r="D20" i="4"/>
  <c r="E20" i="4" s="1"/>
  <c r="D19" i="4"/>
  <c r="E19" i="4" s="1"/>
  <c r="D16" i="4"/>
  <c r="D15" i="4"/>
  <c r="D13" i="4"/>
  <c r="E13" i="4" s="1"/>
  <c r="D12" i="4"/>
  <c r="D7" i="4"/>
  <c r="D8" i="4"/>
  <c r="E8" i="4" s="1"/>
  <c r="D9" i="4"/>
  <c r="E9" i="4" s="1"/>
  <c r="D10" i="4"/>
  <c r="D5" i="4"/>
  <c r="D4" i="4"/>
  <c r="D3" i="4"/>
  <c r="D2" i="4"/>
  <c r="E2" i="4" s="1"/>
  <c r="B73" i="1" l="1"/>
  <c r="B62" i="1"/>
  <c r="B48" i="1"/>
  <c r="B30" i="1"/>
  <c r="B13" i="1"/>
  <c r="D68" i="1"/>
  <c r="G68" i="1" s="1"/>
  <c r="F68" i="1" s="1"/>
  <c r="D67" i="1"/>
  <c r="G67" i="1" s="1"/>
  <c r="F67" i="1" s="1"/>
  <c r="D66" i="1"/>
  <c r="E66" i="1" s="1"/>
  <c r="I66" i="1" s="1"/>
  <c r="D56" i="1"/>
  <c r="G56" i="1" s="1"/>
  <c r="F56" i="1" s="1"/>
  <c r="D55" i="1"/>
  <c r="E55" i="1" s="1"/>
  <c r="I55" i="1" s="1"/>
  <c r="D54" i="1"/>
  <c r="G54" i="1" s="1"/>
  <c r="F54" i="1" s="1"/>
  <c r="D53" i="1"/>
  <c r="G53" i="1" s="1"/>
  <c r="F53" i="1" s="1"/>
  <c r="D52" i="1"/>
  <c r="E52" i="1" s="1"/>
  <c r="I52" i="1" s="1"/>
  <c r="D44" i="1"/>
  <c r="E44" i="1" s="1"/>
  <c r="I44" i="1" s="1"/>
  <c r="D43" i="1"/>
  <c r="G43" i="1" s="1"/>
  <c r="F43" i="1" s="1"/>
  <c r="D42" i="1"/>
  <c r="G42" i="1" s="1"/>
  <c r="F42" i="1" s="1"/>
  <c r="D41" i="1"/>
  <c r="G41" i="1" s="1"/>
  <c r="F41" i="1" s="1"/>
  <c r="D40" i="1"/>
  <c r="E40" i="1" s="1"/>
  <c r="I40" i="1" s="1"/>
  <c r="D39" i="1"/>
  <c r="E39" i="1" s="1"/>
  <c r="I39" i="1" s="1"/>
  <c r="D38" i="1"/>
  <c r="G38" i="1" s="1"/>
  <c r="F38" i="1" s="1"/>
  <c r="D37" i="1"/>
  <c r="E37" i="1" s="1"/>
  <c r="I37" i="1" s="1"/>
  <c r="D36" i="1"/>
  <c r="G36" i="1" s="1"/>
  <c r="F36" i="1" s="1"/>
  <c r="D35" i="1"/>
  <c r="E35" i="1" s="1"/>
  <c r="I35" i="1" s="1"/>
  <c r="D34" i="1"/>
  <c r="E34" i="1" s="1"/>
  <c r="I34" i="1" s="1"/>
  <c r="D33" i="1"/>
  <c r="G33" i="1" s="1"/>
  <c r="F33" i="1" s="1"/>
  <c r="D27" i="1"/>
  <c r="E27" i="1" s="1"/>
  <c r="I27" i="1" s="1"/>
  <c r="D26" i="1"/>
  <c r="G26" i="1" s="1"/>
  <c r="F26" i="1" s="1"/>
  <c r="D25" i="1"/>
  <c r="E25" i="1" s="1"/>
  <c r="I25" i="1" s="1"/>
  <c r="D24" i="1"/>
  <c r="E24" i="1" s="1"/>
  <c r="I24" i="1" s="1"/>
  <c r="D23" i="1"/>
  <c r="E23" i="1" s="1"/>
  <c r="I23" i="1" s="1"/>
  <c r="D22" i="1"/>
  <c r="E22" i="1" s="1"/>
  <c r="I22" i="1" s="1"/>
  <c r="D21" i="1"/>
  <c r="E21" i="1" s="1"/>
  <c r="I21" i="1" s="1"/>
  <c r="D20" i="1"/>
  <c r="E20" i="1" s="1"/>
  <c r="I20" i="1" s="1"/>
  <c r="D19" i="1"/>
  <c r="E19" i="1" s="1"/>
  <c r="I19" i="1" s="1"/>
  <c r="D18" i="1"/>
  <c r="G18" i="1" s="1"/>
  <c r="F18" i="1" s="1"/>
  <c r="D17" i="1"/>
  <c r="G17" i="1" s="1"/>
  <c r="F17" i="1" s="1"/>
  <c r="D16" i="1"/>
  <c r="D10" i="1"/>
  <c r="G10" i="1" s="1"/>
  <c r="F10" i="1" s="1"/>
  <c r="D9" i="1"/>
  <c r="E9" i="1" s="1"/>
  <c r="I9" i="1" s="1"/>
  <c r="E8" i="1"/>
  <c r="I8" i="1" s="1"/>
  <c r="D7" i="1"/>
  <c r="E7" i="1" s="1"/>
  <c r="I7" i="1" s="1"/>
  <c r="D6" i="1"/>
  <c r="E6" i="1" s="1"/>
  <c r="I6" i="1" s="1"/>
  <c r="D5" i="1"/>
  <c r="G5" i="1" s="1"/>
  <c r="F5" i="1" s="1"/>
  <c r="D4" i="1"/>
  <c r="E4" i="1" s="1"/>
  <c r="I4" i="1" s="1"/>
  <c r="G16" i="1" l="1"/>
  <c r="F16" i="1" s="1"/>
  <c r="B77" i="1"/>
  <c r="B89" i="1" s="1"/>
  <c r="G66" i="1"/>
  <c r="G73" i="1" s="1"/>
  <c r="G23" i="1"/>
  <c r="G19" i="1"/>
  <c r="F19" i="1" s="1"/>
  <c r="E56" i="1"/>
  <c r="I56" i="1" s="1"/>
  <c r="G39" i="1"/>
  <c r="F39" i="1" s="1"/>
  <c r="E67" i="1"/>
  <c r="I67" i="1" s="1"/>
  <c r="G6" i="1"/>
  <c r="F6" i="1" s="1"/>
  <c r="G7" i="1"/>
  <c r="F7" i="1" s="1"/>
  <c r="E33" i="1"/>
  <c r="I33" i="1" s="1"/>
  <c r="E68" i="1"/>
  <c r="I68" i="1" s="1"/>
  <c r="G8" i="1"/>
  <c r="F8" i="1" s="1"/>
  <c r="G24" i="1"/>
  <c r="F24" i="1" s="1"/>
  <c r="G55" i="1"/>
  <c r="F55" i="1" s="1"/>
  <c r="E18" i="1"/>
  <c r="I18" i="1" s="1"/>
  <c r="G35" i="1"/>
  <c r="F35" i="1" s="1"/>
  <c r="E54" i="1"/>
  <c r="I54" i="1" s="1"/>
  <c r="E53" i="1"/>
  <c r="I53" i="1" s="1"/>
  <c r="G52" i="1"/>
  <c r="G44" i="1"/>
  <c r="F44" i="1" s="1"/>
  <c r="E43" i="1"/>
  <c r="I43" i="1" s="1"/>
  <c r="E42" i="1"/>
  <c r="I42" i="1" s="1"/>
  <c r="E41" i="1"/>
  <c r="I41" i="1" s="1"/>
  <c r="G40" i="1"/>
  <c r="F40" i="1" s="1"/>
  <c r="E38" i="1"/>
  <c r="I38" i="1" s="1"/>
  <c r="G37" i="1"/>
  <c r="F37" i="1" s="1"/>
  <c r="E36" i="1"/>
  <c r="I36" i="1" s="1"/>
  <c r="G34" i="1"/>
  <c r="F34" i="1" s="1"/>
  <c r="E26" i="1"/>
  <c r="I26" i="1" s="1"/>
  <c r="G27" i="1"/>
  <c r="F27" i="1" s="1"/>
  <c r="G25" i="1"/>
  <c r="F25" i="1" s="1"/>
  <c r="G20" i="1"/>
  <c r="F20" i="1" s="1"/>
  <c r="E17" i="1"/>
  <c r="I17" i="1" s="1"/>
  <c r="G22" i="1"/>
  <c r="F22" i="1" s="1"/>
  <c r="G21" i="1"/>
  <c r="F21" i="1" s="1"/>
  <c r="E16" i="1"/>
  <c r="I16" i="1" s="1"/>
  <c r="E10" i="1"/>
  <c r="I10" i="1" s="1"/>
  <c r="G9" i="1"/>
  <c r="F9" i="1" s="1"/>
  <c r="E5" i="1"/>
  <c r="I5" i="1" s="1"/>
  <c r="G4" i="1"/>
  <c r="F4" i="1" s="1"/>
  <c r="I30" i="1" l="1"/>
  <c r="F66" i="1"/>
  <c r="I62" i="1"/>
  <c r="I73" i="1"/>
  <c r="F52" i="1"/>
  <c r="G62" i="1"/>
  <c r="I48" i="1"/>
  <c r="G48" i="1"/>
  <c r="F23" i="1"/>
  <c r="G30" i="1"/>
  <c r="I13" i="1"/>
  <c r="G13" i="1" s="1"/>
  <c r="G77" i="1" l="1"/>
  <c r="G89" i="1" s="1"/>
  <c r="I77" i="1"/>
  <c r="I89" i="1" s="1"/>
</calcChain>
</file>

<file path=xl/sharedStrings.xml><?xml version="1.0" encoding="utf-8"?>
<sst xmlns="http://schemas.openxmlformats.org/spreadsheetml/2006/main" count="158" uniqueCount="109">
  <si>
    <t>Prix de vente HT</t>
  </si>
  <si>
    <t>Prix de vente TTC</t>
  </si>
  <si>
    <t>Marge Nette</t>
  </si>
  <si>
    <t>Couts  HT</t>
  </si>
  <si>
    <t xml:space="preserve">Commentaires </t>
  </si>
  <si>
    <t xml:space="preserve">Leash </t>
  </si>
  <si>
    <t>Liste Produit LOEVA</t>
  </si>
  <si>
    <t>Chargeur Universel</t>
  </si>
  <si>
    <t>Dérive</t>
  </si>
  <si>
    <t>CATEGORIE BOARD</t>
  </si>
  <si>
    <t>Pad LOEVA</t>
  </si>
  <si>
    <t>CATEGORIE GOODIES</t>
  </si>
  <si>
    <t>Porte clés</t>
  </si>
  <si>
    <t>Casquette</t>
  </si>
  <si>
    <t>Parasol</t>
  </si>
  <si>
    <t>Serviette de plage</t>
  </si>
  <si>
    <t>Serviette tech</t>
  </si>
  <si>
    <t xml:space="preserve">CATEGORIE DRESSED UP </t>
  </si>
  <si>
    <t>Maillot de bain homme</t>
  </si>
  <si>
    <t xml:space="preserve">Maillot de bain femme </t>
  </si>
  <si>
    <t>Lycra  F&amp;H</t>
  </si>
  <si>
    <t>Tee-shirt F&amp;H</t>
  </si>
  <si>
    <t>Chemise F&amp;H</t>
  </si>
  <si>
    <t>Short F&amp;H</t>
  </si>
  <si>
    <t>Pantalon F&amp;H</t>
  </si>
  <si>
    <t>Jogging F&amp;H</t>
  </si>
  <si>
    <t>Boxer short H</t>
  </si>
  <si>
    <t>Chaussettes F&amp;H</t>
  </si>
  <si>
    <t>Sandales de plage F&amp;H</t>
  </si>
  <si>
    <t>Crème Solaire bio</t>
  </si>
  <si>
    <t>Lunettes F&amp;H</t>
  </si>
  <si>
    <t>Chapeau de plage</t>
  </si>
  <si>
    <t>Gourde</t>
  </si>
  <si>
    <t>CATEGORIE BAGGAGES</t>
  </si>
  <si>
    <t>Sac à dos</t>
  </si>
  <si>
    <t xml:space="preserve">Housse de planche </t>
  </si>
  <si>
    <t>Sac de plage</t>
  </si>
  <si>
    <t>Sac de voyage</t>
  </si>
  <si>
    <t>Sac tech Paddle</t>
  </si>
  <si>
    <t>Pull à capuche F&amp;H</t>
  </si>
  <si>
    <t>CATEGORIE BIKE</t>
  </si>
  <si>
    <t>Vélo LOEVA Homme</t>
  </si>
  <si>
    <t xml:space="preserve">Vélo LOEVA Femme </t>
  </si>
  <si>
    <t>Trolley de transport</t>
  </si>
  <si>
    <t>Stickers</t>
  </si>
  <si>
    <t>% de marge</t>
  </si>
  <si>
    <t>Coef de marge</t>
  </si>
  <si>
    <t>Volume de vente</t>
  </si>
  <si>
    <t xml:space="preserve">CA HT </t>
  </si>
  <si>
    <t>Pagaie Standard</t>
  </si>
  <si>
    <t>Pagaie LOEVA</t>
  </si>
  <si>
    <t>Totaux</t>
  </si>
  <si>
    <t>Le StandUp</t>
  </si>
  <si>
    <t>Bijou</t>
  </si>
  <si>
    <t>Position R&amp;D</t>
  </si>
  <si>
    <t>ok</t>
  </si>
  <si>
    <t>Recherche &amp; Développement</t>
  </si>
  <si>
    <t>Besoin RH</t>
  </si>
  <si>
    <t>Designer Produit Tech</t>
  </si>
  <si>
    <t>Designer Produit Styliste</t>
  </si>
  <si>
    <t>Ingénieur de Modélisation</t>
  </si>
  <si>
    <t>Production</t>
  </si>
  <si>
    <t>Technitien Assemblage</t>
  </si>
  <si>
    <t>Technitien  Assemblage Electronique</t>
  </si>
  <si>
    <t>Directeur de production / supply chain / Qualité</t>
  </si>
  <si>
    <t xml:space="preserve">Commercialisation </t>
  </si>
  <si>
    <t>Agent Commercial</t>
  </si>
  <si>
    <t>ADV -Export</t>
  </si>
  <si>
    <t xml:space="preserve">Communication </t>
  </si>
  <si>
    <t xml:space="preserve">Chef produit </t>
  </si>
  <si>
    <t>Graphiste</t>
  </si>
  <si>
    <t>Assistante (comunity managment- event - comm)</t>
  </si>
  <si>
    <t>Structure</t>
  </si>
  <si>
    <t>Assistante direction (profil admin)</t>
  </si>
  <si>
    <t>DSI (developpeur + admin tech)</t>
  </si>
  <si>
    <t>Salaire Brut</t>
  </si>
  <si>
    <t>Charges Patronales</t>
  </si>
  <si>
    <t>Côut Global</t>
  </si>
  <si>
    <t>Directeur de recherche (+ CEO)</t>
  </si>
  <si>
    <t>Direction RH + Gestion + Presidence</t>
  </si>
  <si>
    <t xml:space="preserve">Implémentation Hotel </t>
  </si>
  <si>
    <t>Informatique &amp; caisse</t>
  </si>
  <si>
    <t>1ere annee</t>
  </si>
  <si>
    <t xml:space="preserve">Année 2 </t>
  </si>
  <si>
    <t>Année 3</t>
  </si>
  <si>
    <t>Investissement matériel (beach House)</t>
  </si>
  <si>
    <t>Electricité</t>
  </si>
  <si>
    <t>Budget de comm locale</t>
  </si>
  <si>
    <t>Evenementiel / com partagé hotel</t>
  </si>
  <si>
    <t>Ressources Humaines</t>
  </si>
  <si>
    <t>Responsable</t>
  </si>
  <si>
    <t>Prof de Paddle</t>
  </si>
  <si>
    <t>Communication et internet</t>
  </si>
  <si>
    <t>Déplacement des personnels</t>
  </si>
  <si>
    <t>Modèle Economique</t>
  </si>
  <si>
    <t>Investissement matériel  planche (10)</t>
  </si>
  <si>
    <t>Mobilier</t>
  </si>
  <si>
    <t>Murs + déco + accueil</t>
  </si>
  <si>
    <t xml:space="preserve">Véhicule service client </t>
  </si>
  <si>
    <t>Rétribution Hotel (10à15% ) moy 12,5</t>
  </si>
  <si>
    <t>Location Planche (3h/jour/planche x 10) 100€/h/365</t>
  </si>
  <si>
    <t>RH</t>
  </si>
  <si>
    <t>Hotel PILOTE</t>
  </si>
  <si>
    <t>Frais divers de fonctionnement</t>
  </si>
  <si>
    <t xml:space="preserve">Outils de production </t>
  </si>
  <si>
    <t xml:space="preserve">Prototypage </t>
  </si>
  <si>
    <t>Communication &amp; Salons</t>
  </si>
  <si>
    <t xml:space="preserve">Protection Marque et brevets +Juridique </t>
  </si>
  <si>
    <t>Totaux PROD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</si>
</sst>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2"/>
      <color theme="1"/>
      <name val="Calibri"/>
      <family val="2"/>
      <scheme val="minor"/>
    </font>
    <font>
      <b/>
      <i/>
      <sz val="12"/>
      <color theme="2" tint="-0.89999084444715716"/>
      <name val="Calibri"/>
      <family val="2"/>
      <scheme val="minor"/>
    </font>
    <font>
      <i/>
      <sz val="12"/>
      <color theme="2" tint="-0.89999084444715716"/>
      <name val="Calibri"/>
      <family val="2"/>
      <scheme val="minor"/>
    </font>
    <font>
      <sz val="12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C68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551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4" fontId="0" fillId="4" borderId="0" xfId="0" applyNumberFormat="1" applyFill="1" applyAlignment="1">
      <alignment horizontal="center"/>
    </xf>
    <xf numFmtId="4" fontId="0" fillId="4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4" borderId="0" xfId="0" applyFill="1"/>
    <xf numFmtId="0" fontId="1" fillId="5" borderId="0" xfId="0" applyFont="1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10" fontId="1" fillId="5" borderId="0" xfId="0" applyNumberFormat="1" applyFont="1" applyFill="1" applyAlignment="1">
      <alignment horizontal="center"/>
    </xf>
    <xf numFmtId="3" fontId="1" fillId="5" borderId="0" xfId="0" applyNumberFormat="1" applyFont="1" applyFill="1" applyAlignment="1">
      <alignment horizontal="center"/>
    </xf>
    <xf numFmtId="0" fontId="0" fillId="5" borderId="0" xfId="0" applyFill="1"/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164" fontId="0" fillId="7" borderId="0" xfId="0" applyNumberFormat="1" applyFill="1" applyAlignment="1">
      <alignment horizontal="center"/>
    </xf>
    <xf numFmtId="4" fontId="0" fillId="7" borderId="0" xfId="0" applyNumberFormat="1" applyFill="1" applyAlignment="1">
      <alignment horizontal="center"/>
    </xf>
    <xf numFmtId="10" fontId="0" fillId="7" borderId="0" xfId="0" applyNumberFormat="1" applyFill="1" applyAlignment="1">
      <alignment horizontal="center"/>
    </xf>
    <xf numFmtId="3" fontId="0" fillId="7" borderId="0" xfId="0" applyNumberFormat="1" applyFill="1" applyAlignment="1">
      <alignment horizontal="center"/>
    </xf>
    <xf numFmtId="0" fontId="0" fillId="7" borderId="0" xfId="0" applyFill="1"/>
    <xf numFmtId="0" fontId="0" fillId="2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0" fillId="10" borderId="0" xfId="0" applyFill="1" applyAlignment="1">
      <alignment horizontal="left"/>
    </xf>
    <xf numFmtId="164" fontId="0" fillId="2" borderId="0" xfId="0" applyNumberFormat="1" applyFill="1" applyAlignment="1">
      <alignment horizontal="center"/>
    </xf>
    <xf numFmtId="164" fontId="0" fillId="11" borderId="0" xfId="0" applyNumberFormat="1" applyFill="1" applyAlignment="1">
      <alignment horizontal="center"/>
    </xf>
    <xf numFmtId="164" fontId="0" fillId="9" borderId="0" xfId="0" applyNumberFormat="1" applyFill="1" applyAlignment="1">
      <alignment horizontal="center"/>
    </xf>
    <xf numFmtId="164" fontId="0" fillId="10" borderId="0" xfId="0" applyNumberFormat="1" applyFill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left"/>
    </xf>
    <xf numFmtId="164" fontId="0" fillId="12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4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3" borderId="0" xfId="0" applyFill="1"/>
    <xf numFmtId="0" fontId="2" fillId="9" borderId="0" xfId="0" applyFont="1" applyFill="1" applyAlignment="1">
      <alignment horizontal="center"/>
    </xf>
    <xf numFmtId="4" fontId="0" fillId="9" borderId="0" xfId="0" applyNumberFormat="1" applyFill="1" applyAlignment="1">
      <alignment horizontal="center"/>
    </xf>
    <xf numFmtId="10" fontId="0" fillId="9" borderId="0" xfId="0" applyNumberFormat="1" applyFill="1" applyAlignment="1">
      <alignment horizontal="center"/>
    </xf>
    <xf numFmtId="3" fontId="0" fillId="9" borderId="0" xfId="0" applyNumberFormat="1" applyFill="1" applyAlignment="1">
      <alignment horizontal="center"/>
    </xf>
    <xf numFmtId="0" fontId="1" fillId="8" borderId="0" xfId="0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0" fontId="1" fillId="8" borderId="0" xfId="0" applyNumberFormat="1" applyFont="1" applyFill="1" applyAlignment="1">
      <alignment horizontal="center"/>
    </xf>
    <xf numFmtId="3" fontId="1" fillId="8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551FF"/>
      <color rgb="FFFC686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8D6A5-B50F-754C-B06C-EF6084C2D568}">
  <dimension ref="A1:K89"/>
  <sheetViews>
    <sheetView tabSelected="1" topLeftCell="A63" zoomScale="140" zoomScaleNormal="140" workbookViewId="0">
      <selection activeCell="B89" sqref="B89"/>
    </sheetView>
  </sheetViews>
  <sheetFormatPr baseColWidth="10" defaultRowHeight="16" x14ac:dyDescent="0.2"/>
  <cols>
    <col min="1" max="1" width="43.6640625" style="2" customWidth="1"/>
    <col min="2" max="2" width="20.5" style="3" customWidth="1"/>
    <col min="3" max="3" width="11.83203125" style="5" customWidth="1"/>
    <col min="4" max="4" width="19" style="3" customWidth="1"/>
    <col min="5" max="5" width="17.5" style="3" customWidth="1"/>
    <col min="6" max="6" width="12.83203125" style="4" customWidth="1"/>
    <col min="7" max="7" width="17" style="3" customWidth="1"/>
    <col min="8" max="8" width="17" style="8" customWidth="1"/>
    <col min="9" max="9" width="17" style="3" customWidth="1"/>
    <col min="10" max="10" width="24.1640625" style="8" customWidth="1"/>
    <col min="11" max="11" width="24.1640625" customWidth="1"/>
  </cols>
  <sheetData>
    <row r="1" spans="1:11" s="22" customFormat="1" x14ac:dyDescent="0.2">
      <c r="A1" s="17" t="s">
        <v>6</v>
      </c>
      <c r="B1" s="18" t="s">
        <v>3</v>
      </c>
      <c r="C1" s="19" t="s">
        <v>46</v>
      </c>
      <c r="D1" s="18" t="s">
        <v>0</v>
      </c>
      <c r="E1" s="18" t="s">
        <v>1</v>
      </c>
      <c r="F1" s="20" t="s">
        <v>45</v>
      </c>
      <c r="G1" s="18" t="s">
        <v>2</v>
      </c>
      <c r="H1" s="21" t="s">
        <v>47</v>
      </c>
      <c r="I1" s="18" t="s">
        <v>48</v>
      </c>
      <c r="J1" s="21" t="s">
        <v>54</v>
      </c>
      <c r="K1" s="17" t="s">
        <v>4</v>
      </c>
    </row>
    <row r="3" spans="1:11" x14ac:dyDescent="0.2">
      <c r="A3" s="23" t="s">
        <v>9</v>
      </c>
      <c r="F3" s="3"/>
    </row>
    <row r="4" spans="1:11" x14ac:dyDescent="0.2">
      <c r="A4" s="2" t="s">
        <v>5</v>
      </c>
      <c r="B4" s="3">
        <v>20</v>
      </c>
      <c r="C4" s="5">
        <v>4</v>
      </c>
      <c r="D4" s="3">
        <f>B4*C4</f>
        <v>80</v>
      </c>
      <c r="E4" s="3">
        <f>(D4*20%)+D4</f>
        <v>96</v>
      </c>
      <c r="F4" s="4">
        <f>G4/B4</f>
        <v>3</v>
      </c>
      <c r="G4" s="3">
        <f>D4-B4</f>
        <v>60</v>
      </c>
      <c r="H4" s="8">
        <v>800</v>
      </c>
      <c r="I4" s="3">
        <f>H4*E4</f>
        <v>76800</v>
      </c>
      <c r="J4" s="8">
        <v>4</v>
      </c>
    </row>
    <row r="5" spans="1:11" x14ac:dyDescent="0.2">
      <c r="A5" s="2" t="s">
        <v>49</v>
      </c>
      <c r="B5" s="3">
        <v>80</v>
      </c>
      <c r="C5" s="5">
        <v>5</v>
      </c>
      <c r="D5" s="3">
        <f>B5*C5</f>
        <v>400</v>
      </c>
      <c r="E5" s="3">
        <f>(D5*20%)+D5</f>
        <v>480</v>
      </c>
      <c r="F5" s="4">
        <f t="shared" ref="F5:F10" si="0">G5/B5</f>
        <v>4</v>
      </c>
      <c r="G5" s="3">
        <f>D5-B5</f>
        <v>320</v>
      </c>
      <c r="H5" s="8">
        <v>400</v>
      </c>
      <c r="I5" s="3">
        <f t="shared" ref="I5:I68" si="1">H5*E5</f>
        <v>192000</v>
      </c>
      <c r="J5" s="8">
        <v>3</v>
      </c>
    </row>
    <row r="6" spans="1:11" x14ac:dyDescent="0.2">
      <c r="A6" s="2" t="s">
        <v>50</v>
      </c>
      <c r="B6" s="6">
        <v>150</v>
      </c>
      <c r="C6" s="7">
        <v>4</v>
      </c>
      <c r="D6" s="3">
        <f>B6*C6</f>
        <v>600</v>
      </c>
      <c r="E6" s="3">
        <f t="shared" ref="E6:E10" si="2">(D6*20%)+D6</f>
        <v>720</v>
      </c>
      <c r="F6" s="4">
        <f t="shared" si="0"/>
        <v>3</v>
      </c>
      <c r="G6" s="3">
        <f t="shared" ref="G6:G10" si="3">D6-B6</f>
        <v>450</v>
      </c>
      <c r="H6" s="9">
        <v>400</v>
      </c>
      <c r="I6" s="3">
        <f t="shared" si="1"/>
        <v>288000</v>
      </c>
      <c r="J6" s="8">
        <v>5</v>
      </c>
    </row>
    <row r="7" spans="1:11" x14ac:dyDescent="0.2">
      <c r="A7" s="2" t="s">
        <v>7</v>
      </c>
      <c r="B7" s="6">
        <v>20</v>
      </c>
      <c r="C7" s="7">
        <v>3</v>
      </c>
      <c r="D7" s="3">
        <f t="shared" ref="D7:D10" si="4">B7*C7</f>
        <v>60</v>
      </c>
      <c r="E7" s="3">
        <f t="shared" si="2"/>
        <v>72</v>
      </c>
      <c r="F7" s="4">
        <f t="shared" si="0"/>
        <v>2</v>
      </c>
      <c r="G7" s="3">
        <f t="shared" si="3"/>
        <v>40</v>
      </c>
      <c r="H7" s="9">
        <v>800</v>
      </c>
      <c r="I7" s="3">
        <f t="shared" ref="I7" si="5">H7*E7</f>
        <v>57600</v>
      </c>
      <c r="J7" s="8">
        <v>2</v>
      </c>
    </row>
    <row r="8" spans="1:11" x14ac:dyDescent="0.2">
      <c r="A8" s="2" t="s">
        <v>52</v>
      </c>
      <c r="B8" s="6">
        <v>4940</v>
      </c>
      <c r="C8" s="7">
        <v>2</v>
      </c>
      <c r="D8" s="3">
        <v>9840</v>
      </c>
      <c r="E8" s="3">
        <f t="shared" si="2"/>
        <v>11808</v>
      </c>
      <c r="F8" s="4">
        <f t="shared" si="0"/>
        <v>0.9919028340080972</v>
      </c>
      <c r="G8" s="3">
        <f t="shared" si="3"/>
        <v>4900</v>
      </c>
      <c r="H8" s="9">
        <v>800</v>
      </c>
      <c r="I8" s="3">
        <f t="shared" si="1"/>
        <v>9446400</v>
      </c>
      <c r="J8" s="8">
        <v>1</v>
      </c>
    </row>
    <row r="9" spans="1:11" x14ac:dyDescent="0.2">
      <c r="A9" s="2" t="s">
        <v>10</v>
      </c>
      <c r="B9" s="6">
        <v>10</v>
      </c>
      <c r="C9" s="7">
        <v>4</v>
      </c>
      <c r="D9" s="3">
        <f t="shared" si="4"/>
        <v>40</v>
      </c>
      <c r="E9" s="3">
        <f t="shared" si="2"/>
        <v>48</v>
      </c>
      <c r="F9" s="4">
        <f t="shared" si="0"/>
        <v>3</v>
      </c>
      <c r="G9" s="3">
        <f t="shared" si="3"/>
        <v>30</v>
      </c>
      <c r="H9" s="9">
        <v>1000</v>
      </c>
      <c r="I9" s="3">
        <f t="shared" si="1"/>
        <v>48000</v>
      </c>
      <c r="J9" s="8">
        <v>6</v>
      </c>
    </row>
    <row r="10" spans="1:11" x14ac:dyDescent="0.2">
      <c r="A10" s="2" t="s">
        <v>8</v>
      </c>
      <c r="B10" s="6">
        <v>84</v>
      </c>
      <c r="C10" s="7">
        <v>2</v>
      </c>
      <c r="D10" s="3">
        <f t="shared" si="4"/>
        <v>168</v>
      </c>
      <c r="E10" s="3">
        <f t="shared" si="2"/>
        <v>201.6</v>
      </c>
      <c r="F10" s="4">
        <f t="shared" si="0"/>
        <v>1</v>
      </c>
      <c r="G10" s="3">
        <f t="shared" si="3"/>
        <v>84</v>
      </c>
      <c r="H10" s="9">
        <v>800</v>
      </c>
      <c r="I10" s="3">
        <f t="shared" si="1"/>
        <v>161280</v>
      </c>
      <c r="J10" s="8" t="s">
        <v>55</v>
      </c>
    </row>
    <row r="13" spans="1:11" s="16" customFormat="1" x14ac:dyDescent="0.2">
      <c r="A13" s="11"/>
      <c r="B13" s="12">
        <f>(B4*H4)+B5*H5+B6*H6+B7*H7+B8*H8+B9*H9+B10*H10</f>
        <v>4153200</v>
      </c>
      <c r="C13" s="13"/>
      <c r="D13" s="12"/>
      <c r="E13" s="12"/>
      <c r="F13" s="14"/>
      <c r="G13" s="12">
        <f>I13-B13</f>
        <v>6116880</v>
      </c>
      <c r="H13" s="15"/>
      <c r="I13" s="12">
        <f>SUM(I4:I10)</f>
        <v>10270080</v>
      </c>
      <c r="J13" s="15"/>
    </row>
    <row r="14" spans="1:11" s="22" customFormat="1" x14ac:dyDescent="0.2">
      <c r="A14" s="17" t="s">
        <v>6</v>
      </c>
      <c r="B14" s="18" t="s">
        <v>3</v>
      </c>
      <c r="C14" s="19" t="s">
        <v>46</v>
      </c>
      <c r="D14" s="18" t="s">
        <v>0</v>
      </c>
      <c r="E14" s="18" t="s">
        <v>1</v>
      </c>
      <c r="F14" s="20" t="s">
        <v>45</v>
      </c>
      <c r="G14" s="18" t="s">
        <v>2</v>
      </c>
      <c r="H14" s="21" t="s">
        <v>47</v>
      </c>
      <c r="I14" s="18" t="s">
        <v>48</v>
      </c>
      <c r="J14" s="21"/>
      <c r="K14" s="17" t="s">
        <v>4</v>
      </c>
    </row>
    <row r="15" spans="1:11" x14ac:dyDescent="0.2">
      <c r="A15" s="23" t="s">
        <v>11</v>
      </c>
    </row>
    <row r="16" spans="1:11" x14ac:dyDescent="0.2">
      <c r="A16" s="2" t="s">
        <v>12</v>
      </c>
      <c r="B16" s="6">
        <v>5</v>
      </c>
      <c r="C16" s="7">
        <v>5</v>
      </c>
      <c r="D16" s="3">
        <f t="shared" ref="D16:D27" si="6">B16*C16</f>
        <v>25</v>
      </c>
      <c r="E16" s="3">
        <f t="shared" ref="E16:E27" si="7">(D16*20%)+D16</f>
        <v>30</v>
      </c>
      <c r="F16" s="4">
        <f t="shared" ref="F16:F27" si="8">G16/B16</f>
        <v>4</v>
      </c>
      <c r="G16" s="3">
        <f t="shared" ref="G16:G27" si="9">D16-B16</f>
        <v>20</v>
      </c>
      <c r="H16" s="9">
        <v>1000</v>
      </c>
      <c r="I16" s="3">
        <f>H16*E16</f>
        <v>30000</v>
      </c>
    </row>
    <row r="17" spans="1:11" x14ac:dyDescent="0.2">
      <c r="A17" s="2" t="s">
        <v>13</v>
      </c>
      <c r="B17" s="6">
        <v>15</v>
      </c>
      <c r="C17" s="7">
        <v>3</v>
      </c>
      <c r="D17" s="3">
        <f t="shared" si="6"/>
        <v>45</v>
      </c>
      <c r="E17" s="3">
        <f t="shared" si="7"/>
        <v>54</v>
      </c>
      <c r="F17" s="4">
        <f t="shared" si="8"/>
        <v>2</v>
      </c>
      <c r="G17" s="3">
        <f t="shared" si="9"/>
        <v>30</v>
      </c>
      <c r="H17" s="9">
        <v>500</v>
      </c>
      <c r="I17" s="3">
        <f t="shared" si="1"/>
        <v>27000</v>
      </c>
    </row>
    <row r="18" spans="1:11" x14ac:dyDescent="0.2">
      <c r="B18" s="6">
        <v>20</v>
      </c>
      <c r="C18" s="7">
        <v>3</v>
      </c>
      <c r="D18" s="3">
        <f t="shared" si="6"/>
        <v>60</v>
      </c>
      <c r="E18" s="3">
        <f t="shared" si="7"/>
        <v>72</v>
      </c>
      <c r="F18" s="4">
        <f t="shared" si="8"/>
        <v>2</v>
      </c>
      <c r="G18" s="3">
        <f t="shared" si="9"/>
        <v>40</v>
      </c>
      <c r="H18" s="9"/>
      <c r="I18" s="3">
        <f t="shared" si="1"/>
        <v>0</v>
      </c>
    </row>
    <row r="19" spans="1:11" x14ac:dyDescent="0.2">
      <c r="A19" s="2" t="s">
        <v>14</v>
      </c>
      <c r="B19" s="6">
        <v>30</v>
      </c>
      <c r="C19" s="7">
        <v>3</v>
      </c>
      <c r="D19" s="3">
        <f t="shared" si="6"/>
        <v>90</v>
      </c>
      <c r="E19" s="3">
        <f t="shared" si="7"/>
        <v>108</v>
      </c>
      <c r="F19" s="4">
        <f t="shared" si="8"/>
        <v>2</v>
      </c>
      <c r="G19" s="3">
        <f t="shared" si="9"/>
        <v>60</v>
      </c>
      <c r="H19" s="9">
        <v>200</v>
      </c>
      <c r="I19" s="3">
        <f t="shared" si="1"/>
        <v>21600</v>
      </c>
    </row>
    <row r="20" spans="1:11" x14ac:dyDescent="0.2">
      <c r="A20" s="2" t="s">
        <v>15</v>
      </c>
      <c r="B20" s="6">
        <v>14</v>
      </c>
      <c r="C20" s="7">
        <v>6</v>
      </c>
      <c r="D20" s="3">
        <f t="shared" si="6"/>
        <v>84</v>
      </c>
      <c r="E20" s="3">
        <f t="shared" si="7"/>
        <v>100.8</v>
      </c>
      <c r="F20" s="4">
        <f t="shared" si="8"/>
        <v>5</v>
      </c>
      <c r="G20" s="3">
        <f t="shared" si="9"/>
        <v>70</v>
      </c>
      <c r="H20" s="9">
        <v>500</v>
      </c>
      <c r="I20" s="3">
        <f t="shared" si="1"/>
        <v>50400</v>
      </c>
    </row>
    <row r="21" spans="1:11" x14ac:dyDescent="0.2">
      <c r="A21" s="2" t="s">
        <v>16</v>
      </c>
      <c r="B21" s="6">
        <v>12</v>
      </c>
      <c r="C21" s="7">
        <v>6</v>
      </c>
      <c r="D21" s="3">
        <f t="shared" si="6"/>
        <v>72</v>
      </c>
      <c r="E21" s="3">
        <f t="shared" si="7"/>
        <v>86.4</v>
      </c>
      <c r="F21" s="4">
        <f t="shared" si="8"/>
        <v>5</v>
      </c>
      <c r="G21" s="3">
        <f t="shared" si="9"/>
        <v>60</v>
      </c>
      <c r="H21" s="9">
        <v>500</v>
      </c>
      <c r="I21" s="3">
        <f t="shared" si="1"/>
        <v>43200</v>
      </c>
    </row>
    <row r="22" spans="1:11" x14ac:dyDescent="0.2">
      <c r="A22" s="2" t="s">
        <v>29</v>
      </c>
      <c r="B22" s="6">
        <v>5</v>
      </c>
      <c r="C22" s="7">
        <v>5</v>
      </c>
      <c r="D22" s="3">
        <f t="shared" si="6"/>
        <v>25</v>
      </c>
      <c r="E22" s="3">
        <f t="shared" si="7"/>
        <v>30</v>
      </c>
      <c r="F22" s="4">
        <f t="shared" si="8"/>
        <v>4</v>
      </c>
      <c r="G22" s="3">
        <f t="shared" si="9"/>
        <v>20</v>
      </c>
      <c r="H22" s="9">
        <v>500</v>
      </c>
      <c r="I22" s="3">
        <f t="shared" si="1"/>
        <v>15000</v>
      </c>
    </row>
    <row r="23" spans="1:11" x14ac:dyDescent="0.2">
      <c r="A23" s="2" t="s">
        <v>30</v>
      </c>
      <c r="B23" s="6">
        <v>100</v>
      </c>
      <c r="C23" s="7">
        <v>5</v>
      </c>
      <c r="D23" s="3">
        <f t="shared" si="6"/>
        <v>500</v>
      </c>
      <c r="E23" s="3">
        <f t="shared" si="7"/>
        <v>600</v>
      </c>
      <c r="F23" s="4">
        <f t="shared" si="8"/>
        <v>4</v>
      </c>
      <c r="G23" s="3">
        <f t="shared" si="9"/>
        <v>400</v>
      </c>
      <c r="H23" s="9">
        <v>500</v>
      </c>
      <c r="I23" s="3">
        <f t="shared" si="1"/>
        <v>300000</v>
      </c>
    </row>
    <row r="24" spans="1:11" x14ac:dyDescent="0.2">
      <c r="A24" s="2" t="s">
        <v>31</v>
      </c>
      <c r="B24" s="6">
        <v>10</v>
      </c>
      <c r="C24" s="7">
        <v>6</v>
      </c>
      <c r="D24" s="3">
        <f t="shared" si="6"/>
        <v>60</v>
      </c>
      <c r="E24" s="3">
        <f t="shared" si="7"/>
        <v>72</v>
      </c>
      <c r="F24" s="4">
        <f t="shared" si="8"/>
        <v>5</v>
      </c>
      <c r="G24" s="3">
        <f t="shared" si="9"/>
        <v>50</v>
      </c>
      <c r="H24" s="9">
        <v>500</v>
      </c>
      <c r="I24" s="3">
        <f t="shared" si="1"/>
        <v>36000</v>
      </c>
    </row>
    <row r="25" spans="1:11" x14ac:dyDescent="0.2">
      <c r="A25" s="2" t="s">
        <v>32</v>
      </c>
      <c r="B25" s="6">
        <v>3</v>
      </c>
      <c r="C25" s="7">
        <v>10</v>
      </c>
      <c r="D25" s="3">
        <f t="shared" si="6"/>
        <v>30</v>
      </c>
      <c r="E25" s="3">
        <f t="shared" si="7"/>
        <v>36</v>
      </c>
      <c r="F25" s="4">
        <f t="shared" si="8"/>
        <v>9</v>
      </c>
      <c r="G25" s="3">
        <f t="shared" si="9"/>
        <v>27</v>
      </c>
      <c r="H25" s="9">
        <v>500</v>
      </c>
      <c r="I25" s="3">
        <f t="shared" si="1"/>
        <v>18000</v>
      </c>
    </row>
    <row r="26" spans="1:11" x14ac:dyDescent="0.2">
      <c r="A26" s="2" t="s">
        <v>53</v>
      </c>
      <c r="B26" s="6">
        <v>10</v>
      </c>
      <c r="C26" s="7">
        <v>8</v>
      </c>
      <c r="D26" s="3">
        <f t="shared" si="6"/>
        <v>80</v>
      </c>
      <c r="E26" s="3">
        <f t="shared" si="7"/>
        <v>96</v>
      </c>
      <c r="F26" s="4">
        <f t="shared" si="8"/>
        <v>7</v>
      </c>
      <c r="G26" s="3">
        <f t="shared" si="9"/>
        <v>70</v>
      </c>
      <c r="H26" s="9"/>
      <c r="I26" s="3">
        <f t="shared" si="1"/>
        <v>0</v>
      </c>
    </row>
    <row r="27" spans="1:11" x14ac:dyDescent="0.2">
      <c r="A27" s="2" t="s">
        <v>44</v>
      </c>
      <c r="B27" s="6">
        <v>1</v>
      </c>
      <c r="C27" s="7">
        <v>5</v>
      </c>
      <c r="D27" s="3">
        <f t="shared" si="6"/>
        <v>5</v>
      </c>
      <c r="E27" s="3">
        <f t="shared" si="7"/>
        <v>6</v>
      </c>
      <c r="F27" s="4">
        <f t="shared" si="8"/>
        <v>4</v>
      </c>
      <c r="G27" s="3">
        <f t="shared" si="9"/>
        <v>4</v>
      </c>
      <c r="H27" s="9">
        <v>2000</v>
      </c>
      <c r="I27" s="3">
        <f t="shared" si="1"/>
        <v>12000</v>
      </c>
    </row>
    <row r="28" spans="1:11" x14ac:dyDescent="0.2">
      <c r="B28" s="6"/>
      <c r="C28" s="7"/>
      <c r="H28" s="9"/>
    </row>
    <row r="29" spans="1:11" x14ac:dyDescent="0.2">
      <c r="B29" s="6"/>
      <c r="C29" s="7"/>
      <c r="H29" s="9"/>
    </row>
    <row r="30" spans="1:11" s="16" customFormat="1" x14ac:dyDescent="0.2">
      <c r="A30" s="11"/>
      <c r="B30" s="12">
        <f>B16*H16+B17*H17+B18*H18+B19*H19+B20*H20+B21*H21+B22*H22+B23*H23+B24*H24+B25*H25+B26*H26+B27*H27</f>
        <v>92500</v>
      </c>
      <c r="C30" s="13"/>
      <c r="D30" s="12"/>
      <c r="E30" s="12"/>
      <c r="F30" s="14"/>
      <c r="G30" s="12">
        <f>G16*H16+G17*H17+G18*H18+G19*H19+G20*H20+G21*H21+G22*H22+G23*H23+G24*H24+G25*H25+G26*H26+G27*H27</f>
        <v>368500</v>
      </c>
      <c r="H30" s="15"/>
      <c r="I30" s="12">
        <f>SUM(I16:I27)</f>
        <v>553200</v>
      </c>
      <c r="J30" s="15"/>
    </row>
    <row r="31" spans="1:11" s="31" customFormat="1" x14ac:dyDescent="0.2">
      <c r="A31" s="55" t="s">
        <v>6</v>
      </c>
      <c r="B31" s="56" t="s">
        <v>3</v>
      </c>
      <c r="C31" s="57" t="s">
        <v>46</v>
      </c>
      <c r="D31" s="56" t="s">
        <v>0</v>
      </c>
      <c r="E31" s="56" t="s">
        <v>1</v>
      </c>
      <c r="F31" s="58" t="s">
        <v>45</v>
      </c>
      <c r="G31" s="56" t="s">
        <v>2</v>
      </c>
      <c r="H31" s="59" t="s">
        <v>47</v>
      </c>
      <c r="I31" s="56" t="s">
        <v>48</v>
      </c>
      <c r="J31" s="59"/>
      <c r="K31" s="55" t="s">
        <v>4</v>
      </c>
    </row>
    <row r="32" spans="1:11" x14ac:dyDescent="0.2">
      <c r="A32" s="23" t="s">
        <v>17</v>
      </c>
    </row>
    <row r="33" spans="1:10" x14ac:dyDescent="0.2">
      <c r="A33" s="2" t="s">
        <v>39</v>
      </c>
      <c r="B33" s="6">
        <v>20</v>
      </c>
      <c r="C33" s="7">
        <v>6</v>
      </c>
      <c r="D33" s="3">
        <f t="shared" ref="D33:D44" si="10">B33*C33</f>
        <v>120</v>
      </c>
      <c r="E33" s="3">
        <f t="shared" ref="E33:E44" si="11">(D33*20%)+D33</f>
        <v>144</v>
      </c>
      <c r="F33" s="4">
        <f t="shared" ref="F33:F44" si="12">G33/B33</f>
        <v>5</v>
      </c>
      <c r="G33" s="3">
        <f t="shared" ref="G33:G44" si="13">D33-B33</f>
        <v>100</v>
      </c>
      <c r="H33" s="9">
        <v>500</v>
      </c>
      <c r="I33" s="3">
        <f t="shared" si="1"/>
        <v>72000</v>
      </c>
    </row>
    <row r="34" spans="1:10" x14ac:dyDescent="0.2">
      <c r="A34" s="2" t="s">
        <v>20</v>
      </c>
      <c r="B34" s="6">
        <v>15</v>
      </c>
      <c r="C34" s="7">
        <v>3</v>
      </c>
      <c r="D34" s="3">
        <f t="shared" si="10"/>
        <v>45</v>
      </c>
      <c r="E34" s="3">
        <f t="shared" si="11"/>
        <v>54</v>
      </c>
      <c r="F34" s="4">
        <f t="shared" si="12"/>
        <v>2</v>
      </c>
      <c r="G34" s="3">
        <f t="shared" si="13"/>
        <v>30</v>
      </c>
      <c r="H34" s="9">
        <v>500</v>
      </c>
      <c r="I34" s="3">
        <f t="shared" si="1"/>
        <v>27000</v>
      </c>
    </row>
    <row r="35" spans="1:10" x14ac:dyDescent="0.2">
      <c r="A35" s="2" t="s">
        <v>21</v>
      </c>
      <c r="B35" s="6">
        <v>15</v>
      </c>
      <c r="C35" s="7">
        <v>3</v>
      </c>
      <c r="D35" s="3">
        <f t="shared" si="10"/>
        <v>45</v>
      </c>
      <c r="E35" s="3">
        <f t="shared" si="11"/>
        <v>54</v>
      </c>
      <c r="F35" s="4">
        <f t="shared" si="12"/>
        <v>2</v>
      </c>
      <c r="G35" s="3">
        <f t="shared" si="13"/>
        <v>30</v>
      </c>
      <c r="H35" s="9">
        <v>500</v>
      </c>
      <c r="I35" s="3">
        <f t="shared" si="1"/>
        <v>27000</v>
      </c>
    </row>
    <row r="36" spans="1:10" x14ac:dyDescent="0.2">
      <c r="A36" s="2" t="s">
        <v>22</v>
      </c>
      <c r="B36" s="6">
        <v>20</v>
      </c>
      <c r="C36" s="7">
        <v>3</v>
      </c>
      <c r="D36" s="3">
        <f t="shared" si="10"/>
        <v>60</v>
      </c>
      <c r="E36" s="3">
        <f t="shared" si="11"/>
        <v>72</v>
      </c>
      <c r="F36" s="4">
        <f t="shared" si="12"/>
        <v>2</v>
      </c>
      <c r="G36" s="3">
        <f t="shared" si="13"/>
        <v>40</v>
      </c>
      <c r="H36" s="9">
        <v>500</v>
      </c>
      <c r="I36" s="3">
        <f t="shared" si="1"/>
        <v>36000</v>
      </c>
    </row>
    <row r="37" spans="1:10" x14ac:dyDescent="0.2">
      <c r="A37" s="2" t="s">
        <v>18</v>
      </c>
      <c r="B37" s="6">
        <v>50</v>
      </c>
      <c r="C37" s="7">
        <v>5</v>
      </c>
      <c r="D37" s="3">
        <f t="shared" si="10"/>
        <v>250</v>
      </c>
      <c r="E37" s="3">
        <f t="shared" si="11"/>
        <v>300</v>
      </c>
      <c r="F37" s="4">
        <f t="shared" si="12"/>
        <v>4</v>
      </c>
      <c r="G37" s="3">
        <f t="shared" si="13"/>
        <v>200</v>
      </c>
      <c r="H37" s="9">
        <v>500</v>
      </c>
      <c r="I37" s="3">
        <f t="shared" si="1"/>
        <v>150000</v>
      </c>
    </row>
    <row r="38" spans="1:10" x14ac:dyDescent="0.2">
      <c r="A38" s="2" t="s">
        <v>19</v>
      </c>
      <c r="B38" s="6">
        <v>50</v>
      </c>
      <c r="C38" s="7">
        <v>5</v>
      </c>
      <c r="D38" s="3">
        <f t="shared" si="10"/>
        <v>250</v>
      </c>
      <c r="E38" s="3">
        <f t="shared" si="11"/>
        <v>300</v>
      </c>
      <c r="F38" s="4">
        <f t="shared" si="12"/>
        <v>4</v>
      </c>
      <c r="G38" s="3">
        <f t="shared" si="13"/>
        <v>200</v>
      </c>
      <c r="H38" s="9">
        <v>500</v>
      </c>
      <c r="I38" s="3">
        <f t="shared" si="1"/>
        <v>150000</v>
      </c>
    </row>
    <row r="39" spans="1:10" x14ac:dyDescent="0.2">
      <c r="A39" s="2" t="s">
        <v>23</v>
      </c>
      <c r="B39" s="6">
        <v>10</v>
      </c>
      <c r="C39" s="7">
        <v>4</v>
      </c>
      <c r="D39" s="3">
        <f t="shared" si="10"/>
        <v>40</v>
      </c>
      <c r="E39" s="3">
        <f t="shared" si="11"/>
        <v>48</v>
      </c>
      <c r="F39" s="4">
        <f t="shared" si="12"/>
        <v>3</v>
      </c>
      <c r="G39" s="3">
        <f t="shared" si="13"/>
        <v>30</v>
      </c>
      <c r="H39" s="9">
        <v>500</v>
      </c>
      <c r="I39" s="3">
        <f t="shared" si="1"/>
        <v>24000</v>
      </c>
    </row>
    <row r="40" spans="1:10" x14ac:dyDescent="0.2">
      <c r="A40" s="2" t="s">
        <v>24</v>
      </c>
      <c r="B40" s="6">
        <v>15</v>
      </c>
      <c r="C40" s="7">
        <v>4</v>
      </c>
      <c r="D40" s="3">
        <f t="shared" si="10"/>
        <v>60</v>
      </c>
      <c r="E40" s="3">
        <f t="shared" si="11"/>
        <v>72</v>
      </c>
      <c r="F40" s="4">
        <f t="shared" si="12"/>
        <v>3</v>
      </c>
      <c r="G40" s="3">
        <f t="shared" si="13"/>
        <v>45</v>
      </c>
      <c r="H40" s="9">
        <v>500</v>
      </c>
      <c r="I40" s="3">
        <f t="shared" si="1"/>
        <v>36000</v>
      </c>
    </row>
    <row r="41" spans="1:10" x14ac:dyDescent="0.2">
      <c r="A41" s="2" t="s">
        <v>25</v>
      </c>
      <c r="B41" s="6">
        <v>15</v>
      </c>
      <c r="C41" s="7">
        <v>4</v>
      </c>
      <c r="D41" s="3">
        <f t="shared" si="10"/>
        <v>60</v>
      </c>
      <c r="E41" s="3">
        <f t="shared" si="11"/>
        <v>72</v>
      </c>
      <c r="F41" s="4">
        <f t="shared" si="12"/>
        <v>3</v>
      </c>
      <c r="G41" s="3">
        <f t="shared" si="13"/>
        <v>45</v>
      </c>
      <c r="H41" s="9">
        <v>500</v>
      </c>
      <c r="I41" s="3">
        <f t="shared" si="1"/>
        <v>36000</v>
      </c>
    </row>
    <row r="42" spans="1:10" x14ac:dyDescent="0.2">
      <c r="A42" s="2" t="s">
        <v>26</v>
      </c>
      <c r="B42" s="6">
        <v>10</v>
      </c>
      <c r="C42" s="7">
        <v>3</v>
      </c>
      <c r="D42" s="3">
        <f t="shared" si="10"/>
        <v>30</v>
      </c>
      <c r="E42" s="3">
        <f t="shared" si="11"/>
        <v>36</v>
      </c>
      <c r="F42" s="4">
        <f t="shared" si="12"/>
        <v>2</v>
      </c>
      <c r="G42" s="3">
        <f t="shared" si="13"/>
        <v>20</v>
      </c>
      <c r="H42" s="9">
        <v>500</v>
      </c>
      <c r="I42" s="3">
        <f t="shared" si="1"/>
        <v>18000</v>
      </c>
    </row>
    <row r="43" spans="1:10" x14ac:dyDescent="0.2">
      <c r="A43" s="2" t="s">
        <v>27</v>
      </c>
      <c r="B43" s="6">
        <v>2</v>
      </c>
      <c r="C43" s="7">
        <v>5</v>
      </c>
      <c r="D43" s="3">
        <f t="shared" si="10"/>
        <v>10</v>
      </c>
      <c r="E43" s="3">
        <f t="shared" si="11"/>
        <v>12</v>
      </c>
      <c r="F43" s="4">
        <f t="shared" si="12"/>
        <v>4</v>
      </c>
      <c r="G43" s="3">
        <f t="shared" si="13"/>
        <v>8</v>
      </c>
      <c r="H43" s="9">
        <v>500</v>
      </c>
      <c r="I43" s="3">
        <f t="shared" si="1"/>
        <v>6000</v>
      </c>
    </row>
    <row r="44" spans="1:10" x14ac:dyDescent="0.2">
      <c r="A44" s="2" t="s">
        <v>28</v>
      </c>
      <c r="B44" s="6">
        <v>10</v>
      </c>
      <c r="C44" s="7">
        <v>5</v>
      </c>
      <c r="D44" s="3">
        <f t="shared" si="10"/>
        <v>50</v>
      </c>
      <c r="E44" s="3">
        <f t="shared" si="11"/>
        <v>60</v>
      </c>
      <c r="F44" s="4">
        <f t="shared" si="12"/>
        <v>4</v>
      </c>
      <c r="G44" s="3">
        <f t="shared" si="13"/>
        <v>40</v>
      </c>
      <c r="H44" s="9">
        <v>500</v>
      </c>
      <c r="I44" s="3">
        <f t="shared" si="1"/>
        <v>30000</v>
      </c>
    </row>
    <row r="48" spans="1:10" s="16" customFormat="1" x14ac:dyDescent="0.2">
      <c r="A48" s="11"/>
      <c r="B48" s="12">
        <f>B33*H33+B34*H34+B35*H35+B36*H36+B37*H37+B38*H38+B39*H39+B40*H40+B41*H41+B42*H42+B43*H43+B44*H44</f>
        <v>116000</v>
      </c>
      <c r="C48" s="13"/>
      <c r="D48" s="12"/>
      <c r="E48" s="12"/>
      <c r="F48" s="14"/>
      <c r="G48" s="12">
        <f>G33*H33+G34*H34+G35*H35+G36*H36+G37*H37+G38*H38+G39*H39+G40*H40+G41*H41+G42*H42+G43*H43+G44*H44</f>
        <v>394000</v>
      </c>
      <c r="H48" s="15"/>
      <c r="I48" s="12">
        <f>SUM(I33:I44)</f>
        <v>612000</v>
      </c>
      <c r="J48" s="15"/>
    </row>
    <row r="49" spans="1:11" s="31" customFormat="1" x14ac:dyDescent="0.2">
      <c r="A49" s="55" t="s">
        <v>6</v>
      </c>
      <c r="B49" s="56" t="s">
        <v>3</v>
      </c>
      <c r="C49" s="57" t="s">
        <v>46</v>
      </c>
      <c r="D49" s="56" t="s">
        <v>0</v>
      </c>
      <c r="E49" s="56" t="s">
        <v>1</v>
      </c>
      <c r="F49" s="58" t="s">
        <v>45</v>
      </c>
      <c r="G49" s="56" t="s">
        <v>2</v>
      </c>
      <c r="H49" s="59" t="s">
        <v>47</v>
      </c>
      <c r="I49" s="56" t="s">
        <v>48</v>
      </c>
      <c r="J49" s="59"/>
      <c r="K49" s="55" t="s">
        <v>4</v>
      </c>
    </row>
    <row r="50" spans="1:11" x14ac:dyDescent="0.2">
      <c r="A50" s="23" t="s">
        <v>33</v>
      </c>
    </row>
    <row r="52" spans="1:11" x14ac:dyDescent="0.2">
      <c r="A52" s="2" t="s">
        <v>36</v>
      </c>
      <c r="B52" s="6">
        <v>10</v>
      </c>
      <c r="C52" s="7">
        <v>5</v>
      </c>
      <c r="D52" s="3">
        <f t="shared" ref="D52:D56" si="14">B52*C52</f>
        <v>50</v>
      </c>
      <c r="E52" s="3">
        <f t="shared" ref="E52:E56" si="15">(D52*20%)+D52</f>
        <v>60</v>
      </c>
      <c r="F52" s="4">
        <f t="shared" ref="F52:F56" si="16">G52/B52</f>
        <v>4</v>
      </c>
      <c r="G52" s="3">
        <f t="shared" ref="G52:G56" si="17">D52-B52</f>
        <v>40</v>
      </c>
      <c r="H52" s="9">
        <v>200</v>
      </c>
      <c r="I52" s="3">
        <f t="shared" si="1"/>
        <v>12000</v>
      </c>
    </row>
    <row r="53" spans="1:11" x14ac:dyDescent="0.2">
      <c r="A53" s="2" t="s">
        <v>34</v>
      </c>
      <c r="B53" s="6">
        <v>15</v>
      </c>
      <c r="C53" s="7">
        <v>4</v>
      </c>
      <c r="D53" s="3">
        <f t="shared" si="14"/>
        <v>60</v>
      </c>
      <c r="E53" s="3">
        <f t="shared" si="15"/>
        <v>72</v>
      </c>
      <c r="F53" s="4">
        <f t="shared" si="16"/>
        <v>3</v>
      </c>
      <c r="G53" s="3">
        <f t="shared" si="17"/>
        <v>45</v>
      </c>
      <c r="H53" s="9">
        <v>200</v>
      </c>
      <c r="I53" s="3">
        <f t="shared" si="1"/>
        <v>14400</v>
      </c>
    </row>
    <row r="54" spans="1:11" x14ac:dyDescent="0.2">
      <c r="A54" s="2" t="s">
        <v>35</v>
      </c>
      <c r="B54" s="6">
        <v>80</v>
      </c>
      <c r="C54" s="7">
        <v>5</v>
      </c>
      <c r="D54" s="3">
        <f t="shared" si="14"/>
        <v>400</v>
      </c>
      <c r="E54" s="3">
        <f t="shared" si="15"/>
        <v>480</v>
      </c>
      <c r="F54" s="4">
        <f t="shared" si="16"/>
        <v>4</v>
      </c>
      <c r="G54" s="3">
        <f t="shared" si="17"/>
        <v>320</v>
      </c>
      <c r="H54" s="9">
        <v>200</v>
      </c>
      <c r="I54" s="3">
        <f t="shared" si="1"/>
        <v>96000</v>
      </c>
      <c r="J54" s="8">
        <v>7</v>
      </c>
    </row>
    <row r="55" spans="1:11" x14ac:dyDescent="0.2">
      <c r="A55" s="2" t="s">
        <v>37</v>
      </c>
      <c r="B55" s="6">
        <v>25</v>
      </c>
      <c r="C55" s="7">
        <v>6</v>
      </c>
      <c r="D55" s="3">
        <f t="shared" si="14"/>
        <v>150</v>
      </c>
      <c r="E55" s="3">
        <f t="shared" si="15"/>
        <v>180</v>
      </c>
      <c r="F55" s="4">
        <f t="shared" si="16"/>
        <v>5</v>
      </c>
      <c r="G55" s="3">
        <f t="shared" si="17"/>
        <v>125</v>
      </c>
      <c r="H55" s="9">
        <v>200</v>
      </c>
      <c r="I55" s="3">
        <f t="shared" si="1"/>
        <v>36000</v>
      </c>
    </row>
    <row r="56" spans="1:11" x14ac:dyDescent="0.2">
      <c r="A56" s="2" t="s">
        <v>38</v>
      </c>
      <c r="B56" s="6">
        <v>20</v>
      </c>
      <c r="C56" s="7">
        <v>5</v>
      </c>
      <c r="D56" s="3">
        <f t="shared" si="14"/>
        <v>100</v>
      </c>
      <c r="E56" s="3">
        <f t="shared" si="15"/>
        <v>120</v>
      </c>
      <c r="F56" s="4">
        <f t="shared" si="16"/>
        <v>4</v>
      </c>
      <c r="G56" s="3">
        <f t="shared" si="17"/>
        <v>80</v>
      </c>
      <c r="H56" s="9">
        <v>200</v>
      </c>
      <c r="I56" s="3">
        <f t="shared" si="1"/>
        <v>24000</v>
      </c>
    </row>
    <row r="62" spans="1:11" s="16" customFormat="1" x14ac:dyDescent="0.2">
      <c r="A62" s="11"/>
      <c r="B62" s="12">
        <f>B52*H52+B53*H53+B54*H54+B55*H55+B56*H56</f>
        <v>30000</v>
      </c>
      <c r="C62" s="13"/>
      <c r="D62" s="12"/>
      <c r="E62" s="12"/>
      <c r="F62" s="14"/>
      <c r="G62" s="12">
        <f>G52*H52+G53*H53+G54*H54+G55*H55+G56*H56</f>
        <v>122000</v>
      </c>
      <c r="H62" s="15"/>
      <c r="I62" s="12">
        <f>SUM(I52:I56)</f>
        <v>182400</v>
      </c>
      <c r="J62" s="15"/>
    </row>
    <row r="63" spans="1:11" s="31" customFormat="1" x14ac:dyDescent="0.2">
      <c r="A63" s="55" t="s">
        <v>6</v>
      </c>
      <c r="B63" s="56" t="s">
        <v>3</v>
      </c>
      <c r="C63" s="57" t="s">
        <v>46</v>
      </c>
      <c r="D63" s="56" t="s">
        <v>0</v>
      </c>
      <c r="E63" s="56" t="s">
        <v>1</v>
      </c>
      <c r="F63" s="58" t="s">
        <v>45</v>
      </c>
      <c r="G63" s="56" t="s">
        <v>2</v>
      </c>
      <c r="H63" s="59" t="s">
        <v>47</v>
      </c>
      <c r="I63" s="56" t="s">
        <v>48</v>
      </c>
      <c r="J63" s="59"/>
      <c r="K63" s="55" t="s">
        <v>4</v>
      </c>
    </row>
    <row r="64" spans="1:11" x14ac:dyDescent="0.2">
      <c r="A64" s="23" t="s">
        <v>40</v>
      </c>
    </row>
    <row r="65" spans="1:11" x14ac:dyDescent="0.2">
      <c r="A65" s="10"/>
    </row>
    <row r="66" spans="1:11" x14ac:dyDescent="0.2">
      <c r="A66" s="2" t="s">
        <v>41</v>
      </c>
      <c r="B66" s="6">
        <v>600</v>
      </c>
      <c r="C66" s="7">
        <v>5</v>
      </c>
      <c r="D66" s="3">
        <f t="shared" ref="D66:D69" si="18">B66*C66</f>
        <v>3000</v>
      </c>
      <c r="E66" s="3">
        <f t="shared" ref="E66:E69" si="19">(D66*20%)+D66</f>
        <v>3600</v>
      </c>
      <c r="F66" s="4">
        <f t="shared" ref="F66:F69" si="20">G66/B66</f>
        <v>4</v>
      </c>
      <c r="G66" s="3">
        <f t="shared" ref="G66:G69" si="21">D66-B66</f>
        <v>2400</v>
      </c>
      <c r="H66" s="9">
        <v>50</v>
      </c>
      <c r="I66" s="3">
        <f t="shared" si="1"/>
        <v>180000</v>
      </c>
      <c r="J66" s="8">
        <v>8</v>
      </c>
    </row>
    <row r="67" spans="1:11" x14ac:dyDescent="0.2">
      <c r="A67" s="2" t="s">
        <v>42</v>
      </c>
      <c r="B67" s="6">
        <v>600</v>
      </c>
      <c r="C67" s="7">
        <v>5</v>
      </c>
      <c r="D67" s="3">
        <f t="shared" si="18"/>
        <v>3000</v>
      </c>
      <c r="E67" s="3">
        <f t="shared" si="19"/>
        <v>3600</v>
      </c>
      <c r="F67" s="4">
        <f t="shared" si="20"/>
        <v>4</v>
      </c>
      <c r="G67" s="3">
        <f t="shared" si="21"/>
        <v>2400</v>
      </c>
      <c r="H67" s="9">
        <v>50</v>
      </c>
      <c r="I67" s="3">
        <f t="shared" si="1"/>
        <v>180000</v>
      </c>
      <c r="J67" s="8">
        <v>8</v>
      </c>
    </row>
    <row r="68" spans="1:11" x14ac:dyDescent="0.2">
      <c r="A68" s="2" t="s">
        <v>43</v>
      </c>
      <c r="B68" s="6">
        <v>30</v>
      </c>
      <c r="C68" s="7">
        <v>5</v>
      </c>
      <c r="D68" s="3">
        <f t="shared" si="18"/>
        <v>150</v>
      </c>
      <c r="E68" s="3">
        <f t="shared" si="19"/>
        <v>180</v>
      </c>
      <c r="F68" s="4">
        <f t="shared" si="20"/>
        <v>4</v>
      </c>
      <c r="G68" s="3">
        <f t="shared" si="21"/>
        <v>120</v>
      </c>
      <c r="H68" s="9">
        <v>50</v>
      </c>
      <c r="I68" s="3">
        <f t="shared" si="1"/>
        <v>9000</v>
      </c>
      <c r="J68" s="8">
        <v>9</v>
      </c>
    </row>
    <row r="69" spans="1:11" x14ac:dyDescent="0.2">
      <c r="B69" s="6"/>
      <c r="C69" s="7"/>
      <c r="H69" s="9"/>
    </row>
    <row r="73" spans="1:11" s="16" customFormat="1" x14ac:dyDescent="0.2">
      <c r="A73" s="11"/>
      <c r="B73" s="12">
        <f>B66*H66+B67*H67+B68*H68+B69*H69</f>
        <v>61500</v>
      </c>
      <c r="C73" s="13"/>
      <c r="D73" s="12"/>
      <c r="E73" s="12"/>
      <c r="F73" s="14"/>
      <c r="G73" s="12">
        <f>G66*H66+G67*H67+G68*H68+G69*H69</f>
        <v>246000</v>
      </c>
      <c r="H73" s="15"/>
      <c r="I73" s="12">
        <f>SUM(I66:I69)</f>
        <v>369000</v>
      </c>
      <c r="J73" s="15"/>
    </row>
    <row r="76" spans="1:11" s="31" customFormat="1" x14ac:dyDescent="0.2">
      <c r="A76" s="55"/>
      <c r="B76" s="56" t="s">
        <v>3</v>
      </c>
      <c r="C76" s="57"/>
      <c r="D76" s="56"/>
      <c r="E76" s="56"/>
      <c r="F76" s="58"/>
      <c r="G76" s="56" t="s">
        <v>2</v>
      </c>
      <c r="H76" s="59"/>
      <c r="I76" s="56" t="s">
        <v>48</v>
      </c>
      <c r="J76" s="59"/>
      <c r="K76" s="55" t="s">
        <v>4</v>
      </c>
    </row>
    <row r="77" spans="1:11" s="29" customFormat="1" x14ac:dyDescent="0.2">
      <c r="A77" s="24" t="s">
        <v>108</v>
      </c>
      <c r="B77" s="25">
        <f>B30+B48+B62+B73+B13</f>
        <v>4453200</v>
      </c>
      <c r="C77" s="26"/>
      <c r="D77" s="25"/>
      <c r="E77" s="25"/>
      <c r="F77" s="27"/>
      <c r="G77" s="25">
        <f>G73+G62+G30+G13</f>
        <v>6853380</v>
      </c>
      <c r="H77" s="28"/>
      <c r="I77" s="25">
        <f>I73+I62+I48+I30+I13</f>
        <v>11986680</v>
      </c>
      <c r="J77" s="28"/>
    </row>
    <row r="78" spans="1:11" s="50" customFormat="1" x14ac:dyDescent="0.2">
      <c r="A78" s="10"/>
      <c r="B78" s="46"/>
      <c r="C78" s="47"/>
      <c r="D78" s="46"/>
      <c r="E78" s="46"/>
      <c r="F78" s="48"/>
      <c r="G78" s="46"/>
      <c r="H78" s="49"/>
      <c r="I78" s="46"/>
      <c r="J78" s="49"/>
    </row>
    <row r="79" spans="1:11" s="50" customFormat="1" x14ac:dyDescent="0.2">
      <c r="A79" s="10" t="s">
        <v>104</v>
      </c>
      <c r="B79" s="46">
        <v>360000</v>
      </c>
      <c r="C79" s="47"/>
      <c r="D79" s="46"/>
      <c r="E79" s="46"/>
      <c r="F79" s="48"/>
      <c r="G79" s="46"/>
      <c r="H79" s="49"/>
      <c r="I79" s="46"/>
      <c r="J79" s="49"/>
    </row>
    <row r="80" spans="1:11" x14ac:dyDescent="0.2">
      <c r="A80" s="2" t="s">
        <v>105</v>
      </c>
      <c r="B80" s="3">
        <v>300000</v>
      </c>
    </row>
    <row r="81" spans="1:11" x14ac:dyDescent="0.2">
      <c r="A81" s="2" t="s">
        <v>103</v>
      </c>
      <c r="B81" s="3">
        <v>250000</v>
      </c>
    </row>
    <row r="82" spans="1:11" x14ac:dyDescent="0.2">
      <c r="A82" s="2" t="s">
        <v>106</v>
      </c>
      <c r="B82" s="3">
        <v>400000</v>
      </c>
    </row>
    <row r="83" spans="1:11" x14ac:dyDescent="0.2">
      <c r="A83" s="2" t="s">
        <v>101</v>
      </c>
      <c r="B83" s="3">
        <v>903000</v>
      </c>
    </row>
    <row r="84" spans="1:11" x14ac:dyDescent="0.2">
      <c r="A84" s="2" t="s">
        <v>102</v>
      </c>
      <c r="B84" s="3">
        <v>348000</v>
      </c>
      <c r="G84" s="3">
        <f>I84-B85</f>
        <v>975000</v>
      </c>
      <c r="I84" s="3">
        <v>1095000</v>
      </c>
    </row>
    <row r="85" spans="1:11" x14ac:dyDescent="0.2">
      <c r="A85" s="2" t="s">
        <v>107</v>
      </c>
      <c r="B85" s="3">
        <v>120000</v>
      </c>
    </row>
    <row r="88" spans="1:11" s="31" customFormat="1" x14ac:dyDescent="0.2">
      <c r="A88" s="55"/>
      <c r="B88" s="56" t="s">
        <v>3</v>
      </c>
      <c r="C88" s="57"/>
      <c r="D88" s="56"/>
      <c r="E88" s="56"/>
      <c r="F88" s="58"/>
      <c r="G88" s="56" t="s">
        <v>2</v>
      </c>
      <c r="H88" s="59"/>
      <c r="I88" s="56" t="s">
        <v>48</v>
      </c>
      <c r="J88" s="59"/>
      <c r="K88" s="55" t="s">
        <v>4</v>
      </c>
    </row>
    <row r="89" spans="1:11" s="32" customFormat="1" x14ac:dyDescent="0.2">
      <c r="A89" s="51"/>
      <c r="B89" s="41">
        <f>SUM(B77:B88)</f>
        <v>7134200</v>
      </c>
      <c r="C89" s="52"/>
      <c r="D89" s="41"/>
      <c r="E89" s="41"/>
      <c r="F89" s="53"/>
      <c r="G89" s="41">
        <f>SUM(G84+G77)</f>
        <v>7828380</v>
      </c>
      <c r="H89" s="54"/>
      <c r="I89" s="41">
        <f>I77+I84</f>
        <v>13081680</v>
      </c>
      <c r="J89" s="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F7D01-F7CA-964E-93FE-A39EE2DD9D3D}">
  <dimension ref="A1:M24"/>
  <sheetViews>
    <sheetView workbookViewId="0">
      <selection activeCell="E24" sqref="E24"/>
    </sheetView>
  </sheetViews>
  <sheetFormatPr baseColWidth="10" defaultRowHeight="16" x14ac:dyDescent="0.2"/>
  <cols>
    <col min="1" max="1" width="30.1640625" customWidth="1"/>
    <col min="2" max="2" width="42" style="1" customWidth="1"/>
    <col min="3" max="3" width="22.33203125" style="3" customWidth="1"/>
    <col min="4" max="4" width="21.5" style="3" customWidth="1"/>
    <col min="5" max="5" width="20.33203125" style="3" customWidth="1"/>
  </cols>
  <sheetData>
    <row r="1" spans="1:13" x14ac:dyDescent="0.2">
      <c r="B1" s="1" t="s">
        <v>57</v>
      </c>
      <c r="C1" s="3" t="s">
        <v>75</v>
      </c>
      <c r="D1" s="3" t="s">
        <v>76</v>
      </c>
      <c r="E1" s="3" t="s">
        <v>77</v>
      </c>
    </row>
    <row r="2" spans="1:13" x14ac:dyDescent="0.2">
      <c r="A2" s="16" t="s">
        <v>56</v>
      </c>
      <c r="B2" s="34" t="s">
        <v>58</v>
      </c>
      <c r="C2" s="12">
        <v>55000</v>
      </c>
      <c r="D2" s="12">
        <f>C2*45%</f>
        <v>24750</v>
      </c>
      <c r="E2" s="12">
        <f>C2+D2</f>
        <v>79750</v>
      </c>
      <c r="F2" s="16"/>
      <c r="G2" s="16"/>
      <c r="H2" s="16"/>
      <c r="I2" s="16"/>
      <c r="J2" s="16"/>
      <c r="K2" s="16"/>
      <c r="L2" s="16"/>
      <c r="M2" s="16"/>
    </row>
    <row r="3" spans="1:13" x14ac:dyDescent="0.2">
      <c r="A3" s="16"/>
      <c r="B3" s="34" t="s">
        <v>59</v>
      </c>
      <c r="C3" s="12">
        <v>45000</v>
      </c>
      <c r="D3" s="12">
        <f>C3*45%</f>
        <v>20250</v>
      </c>
      <c r="E3" s="12">
        <f>C3+D3</f>
        <v>65250</v>
      </c>
      <c r="F3" s="16"/>
      <c r="G3" s="16"/>
      <c r="H3" s="16"/>
      <c r="I3" s="16"/>
      <c r="J3" s="16"/>
      <c r="K3" s="16"/>
      <c r="L3" s="16"/>
      <c r="M3" s="16"/>
    </row>
    <row r="4" spans="1:13" x14ac:dyDescent="0.2">
      <c r="A4" s="16"/>
      <c r="B4" s="34" t="s">
        <v>60</v>
      </c>
      <c r="C4" s="12">
        <v>45000</v>
      </c>
      <c r="D4" s="12">
        <f>C4*45%</f>
        <v>20250</v>
      </c>
      <c r="E4" s="12">
        <f>C4+D4</f>
        <v>65250</v>
      </c>
      <c r="F4" s="16"/>
      <c r="G4" s="16"/>
      <c r="H4" s="16"/>
      <c r="I4" s="16"/>
      <c r="J4" s="16"/>
      <c r="K4" s="16"/>
      <c r="L4" s="16"/>
      <c r="M4" s="16"/>
    </row>
    <row r="5" spans="1:13" x14ac:dyDescent="0.2">
      <c r="A5" s="16"/>
      <c r="B5" s="34" t="s">
        <v>78</v>
      </c>
      <c r="C5" s="12">
        <v>60000</v>
      </c>
      <c r="D5" s="12">
        <f>C5*45%</f>
        <v>27000</v>
      </c>
      <c r="E5" s="12">
        <f>C5+D5</f>
        <v>87000</v>
      </c>
      <c r="F5" s="16"/>
      <c r="G5" s="16"/>
      <c r="H5" s="16"/>
      <c r="I5" s="16"/>
      <c r="J5" s="16"/>
      <c r="K5" s="16"/>
      <c r="L5" s="16"/>
      <c r="M5" s="16"/>
    </row>
    <row r="6" spans="1:13" x14ac:dyDescent="0.2">
      <c r="B6" s="35"/>
    </row>
    <row r="7" spans="1:13" x14ac:dyDescent="0.2">
      <c r="A7" s="30" t="s">
        <v>61</v>
      </c>
      <c r="B7" s="36" t="s">
        <v>62</v>
      </c>
      <c r="C7" s="39">
        <v>30000</v>
      </c>
      <c r="D7" s="39">
        <f>C7*45%</f>
        <v>13500</v>
      </c>
      <c r="E7" s="39">
        <f t="shared" ref="E7:E10" si="0">C7+D7</f>
        <v>43500</v>
      </c>
    </row>
    <row r="8" spans="1:13" x14ac:dyDescent="0.2">
      <c r="A8" s="30"/>
      <c r="B8" s="36" t="s">
        <v>63</v>
      </c>
      <c r="C8" s="39">
        <v>30000</v>
      </c>
      <c r="D8" s="39">
        <f>C8*45%</f>
        <v>13500</v>
      </c>
      <c r="E8" s="39">
        <f t="shared" si="0"/>
        <v>43500</v>
      </c>
    </row>
    <row r="9" spans="1:13" x14ac:dyDescent="0.2">
      <c r="A9" s="30"/>
      <c r="B9" s="36" t="s">
        <v>64</v>
      </c>
      <c r="C9" s="39">
        <v>55000</v>
      </c>
      <c r="D9" s="39">
        <f>C9*45%</f>
        <v>24750</v>
      </c>
      <c r="E9" s="39">
        <f t="shared" si="0"/>
        <v>79750</v>
      </c>
    </row>
    <row r="10" spans="1:13" x14ac:dyDescent="0.2">
      <c r="A10" s="30"/>
      <c r="B10" s="36" t="s">
        <v>69</v>
      </c>
      <c r="C10" s="39">
        <v>45000</v>
      </c>
      <c r="D10" s="39">
        <f>C10*45%</f>
        <v>20250</v>
      </c>
      <c r="E10" s="39">
        <f t="shared" si="0"/>
        <v>65250</v>
      </c>
    </row>
    <row r="11" spans="1:13" x14ac:dyDescent="0.2">
      <c r="B11" s="35"/>
    </row>
    <row r="12" spans="1:13" x14ac:dyDescent="0.2">
      <c r="A12" s="43" t="s">
        <v>65</v>
      </c>
      <c r="B12" s="44" t="s">
        <v>66</v>
      </c>
      <c r="C12" s="40">
        <v>30000</v>
      </c>
      <c r="D12" s="40">
        <f>C12*45%</f>
        <v>13500</v>
      </c>
      <c r="E12" s="40">
        <f t="shared" ref="E12:E13" si="1">C12+D12</f>
        <v>43500</v>
      </c>
    </row>
    <row r="13" spans="1:13" x14ac:dyDescent="0.2">
      <c r="A13" s="43"/>
      <c r="B13" s="44" t="s">
        <v>67</v>
      </c>
      <c r="C13" s="40">
        <v>30000</v>
      </c>
      <c r="D13" s="40">
        <f>C13*45%</f>
        <v>13500</v>
      </c>
      <c r="E13" s="40">
        <f t="shared" si="1"/>
        <v>43500</v>
      </c>
    </row>
    <row r="14" spans="1:13" x14ac:dyDescent="0.2">
      <c r="B14" s="35"/>
    </row>
    <row r="15" spans="1:13" x14ac:dyDescent="0.2">
      <c r="A15" s="32" t="s">
        <v>68</v>
      </c>
      <c r="B15" s="37" t="s">
        <v>70</v>
      </c>
      <c r="C15" s="41">
        <v>40000</v>
      </c>
      <c r="D15" s="41">
        <f>C15*45%</f>
        <v>18000</v>
      </c>
      <c r="E15" s="45">
        <f t="shared" ref="E15:E16" si="2">C15+D15</f>
        <v>58000</v>
      </c>
    </row>
    <row r="16" spans="1:13" x14ac:dyDescent="0.2">
      <c r="A16" s="32"/>
      <c r="B16" s="37" t="s">
        <v>71</v>
      </c>
      <c r="C16" s="41">
        <v>30000</v>
      </c>
      <c r="D16" s="41">
        <f>C16*45%</f>
        <v>13500</v>
      </c>
      <c r="E16" s="45">
        <f t="shared" si="2"/>
        <v>43500</v>
      </c>
    </row>
    <row r="17" spans="1:5" x14ac:dyDescent="0.2">
      <c r="B17" s="35"/>
    </row>
    <row r="18" spans="1:5" x14ac:dyDescent="0.2">
      <c r="B18" s="35"/>
    </row>
    <row r="19" spans="1:5" x14ac:dyDescent="0.2">
      <c r="A19" s="33" t="s">
        <v>72</v>
      </c>
      <c r="B19" s="38" t="s">
        <v>74</v>
      </c>
      <c r="C19" s="42">
        <v>45000</v>
      </c>
      <c r="D19" s="42">
        <f>C19*45%</f>
        <v>20250</v>
      </c>
      <c r="E19" s="42">
        <f t="shared" ref="E19:E21" si="3">C19+D19</f>
        <v>65250</v>
      </c>
    </row>
    <row r="20" spans="1:5" x14ac:dyDescent="0.2">
      <c r="A20" s="33"/>
      <c r="B20" s="38" t="s">
        <v>73</v>
      </c>
      <c r="C20" s="42">
        <v>30000</v>
      </c>
      <c r="D20" s="42">
        <f>C20*45%</f>
        <v>13500</v>
      </c>
      <c r="E20" s="42">
        <f t="shared" si="3"/>
        <v>43500</v>
      </c>
    </row>
    <row r="21" spans="1:5" x14ac:dyDescent="0.2">
      <c r="A21" s="33"/>
      <c r="B21" s="38" t="s">
        <v>79</v>
      </c>
      <c r="C21" s="42">
        <v>60000</v>
      </c>
      <c r="D21" s="42">
        <f>C21*45%</f>
        <v>27000</v>
      </c>
      <c r="E21" s="42">
        <f t="shared" si="3"/>
        <v>87000</v>
      </c>
    </row>
    <row r="24" spans="1:5" x14ac:dyDescent="0.2">
      <c r="E24" s="3">
        <f>SUM(E2:E21)</f>
        <v>913500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5C90-867B-7344-BDFC-F2772BD66ED6}">
  <dimension ref="A1:D31"/>
  <sheetViews>
    <sheetView zoomScale="140" zoomScaleNormal="140" workbookViewId="0">
      <selection activeCell="A29" sqref="A29"/>
    </sheetView>
  </sheetViews>
  <sheetFormatPr baseColWidth="10" defaultRowHeight="16" x14ac:dyDescent="0.2"/>
  <cols>
    <col min="1" max="1" width="47.1640625" customWidth="1"/>
    <col min="2" max="2" width="21.5" style="3" customWidth="1"/>
    <col min="3" max="3" width="16.5" style="3" customWidth="1"/>
    <col min="4" max="4" width="18.6640625" style="3" customWidth="1"/>
  </cols>
  <sheetData>
    <row r="1" spans="1:4" s="30" customFormat="1" x14ac:dyDescent="0.2">
      <c r="A1" s="30" t="s">
        <v>80</v>
      </c>
      <c r="B1" s="39" t="s">
        <v>82</v>
      </c>
      <c r="C1" s="39" t="s">
        <v>83</v>
      </c>
      <c r="D1" s="39" t="s">
        <v>84</v>
      </c>
    </row>
    <row r="5" spans="1:4" x14ac:dyDescent="0.2">
      <c r="A5" s="43" t="s">
        <v>85</v>
      </c>
    </row>
    <row r="6" spans="1:4" x14ac:dyDescent="0.2">
      <c r="A6" t="s">
        <v>97</v>
      </c>
      <c r="B6" s="3">
        <v>70000</v>
      </c>
    </row>
    <row r="7" spans="1:4" x14ac:dyDescent="0.2">
      <c r="A7" t="s">
        <v>81</v>
      </c>
      <c r="B7" s="3">
        <v>3000</v>
      </c>
      <c r="C7" s="3">
        <v>500</v>
      </c>
      <c r="D7" s="3">
        <v>500</v>
      </c>
    </row>
    <row r="8" spans="1:4" x14ac:dyDescent="0.2">
      <c r="A8" t="s">
        <v>95</v>
      </c>
      <c r="B8" s="3">
        <v>50000</v>
      </c>
      <c r="D8" s="3">
        <v>50000</v>
      </c>
    </row>
    <row r="9" spans="1:4" x14ac:dyDescent="0.2">
      <c r="A9" t="s">
        <v>92</v>
      </c>
      <c r="B9" s="3">
        <v>1000</v>
      </c>
      <c r="C9" s="3">
        <v>1000</v>
      </c>
      <c r="D9" s="3">
        <v>1000</v>
      </c>
    </row>
    <row r="10" spans="1:4" x14ac:dyDescent="0.2">
      <c r="A10" t="s">
        <v>86</v>
      </c>
      <c r="B10" s="3">
        <v>2000</v>
      </c>
      <c r="C10" s="3">
        <v>2000</v>
      </c>
      <c r="D10" s="3">
        <v>2000</v>
      </c>
    </row>
    <row r="11" spans="1:4" x14ac:dyDescent="0.2">
      <c r="A11" t="s">
        <v>87</v>
      </c>
      <c r="B11" s="3">
        <v>10000</v>
      </c>
      <c r="C11" s="3">
        <v>10000</v>
      </c>
      <c r="D11" s="3">
        <v>10000</v>
      </c>
    </row>
    <row r="12" spans="1:4" x14ac:dyDescent="0.2">
      <c r="A12" t="s">
        <v>88</v>
      </c>
      <c r="B12" s="3">
        <v>15000</v>
      </c>
      <c r="C12" s="3">
        <v>15000</v>
      </c>
      <c r="D12" s="3">
        <v>15000</v>
      </c>
    </row>
    <row r="13" spans="1:4" x14ac:dyDescent="0.2">
      <c r="A13" t="s">
        <v>93</v>
      </c>
      <c r="B13" s="3">
        <v>5000</v>
      </c>
      <c r="C13" s="3">
        <v>5000</v>
      </c>
      <c r="D13" s="3">
        <v>5000</v>
      </c>
    </row>
    <row r="14" spans="1:4" x14ac:dyDescent="0.2">
      <c r="A14" t="s">
        <v>96</v>
      </c>
      <c r="B14" s="3">
        <v>10000</v>
      </c>
      <c r="C14" s="3">
        <v>2000</v>
      </c>
      <c r="D14" s="3">
        <v>10000</v>
      </c>
    </row>
    <row r="15" spans="1:4" x14ac:dyDescent="0.2">
      <c r="A15" t="s">
        <v>98</v>
      </c>
      <c r="B15" s="3">
        <v>30000</v>
      </c>
      <c r="C15" s="3">
        <v>5000</v>
      </c>
      <c r="D15" s="3">
        <v>5000</v>
      </c>
    </row>
    <row r="17" spans="1:4" x14ac:dyDescent="0.2">
      <c r="A17" s="43" t="s">
        <v>89</v>
      </c>
    </row>
    <row r="19" spans="1:4" x14ac:dyDescent="0.2">
      <c r="A19" t="s">
        <v>90</v>
      </c>
      <c r="B19" s="3">
        <v>65250</v>
      </c>
      <c r="C19" s="3">
        <v>66000</v>
      </c>
      <c r="D19" s="3">
        <v>67000</v>
      </c>
    </row>
    <row r="20" spans="1:4" x14ac:dyDescent="0.2">
      <c r="A20" t="s">
        <v>91</v>
      </c>
      <c r="B20" s="3">
        <v>43500</v>
      </c>
      <c r="C20" s="3">
        <v>44000</v>
      </c>
      <c r="D20" s="3">
        <v>44500</v>
      </c>
    </row>
    <row r="21" spans="1:4" x14ac:dyDescent="0.2">
      <c r="A21" t="s">
        <v>91</v>
      </c>
      <c r="B21" s="3">
        <v>43500</v>
      </c>
      <c r="C21" s="3">
        <v>44000</v>
      </c>
      <c r="D21" s="3">
        <v>44500</v>
      </c>
    </row>
    <row r="25" spans="1:4" x14ac:dyDescent="0.2">
      <c r="A25" t="s">
        <v>51</v>
      </c>
      <c r="B25" s="3">
        <f>SUM(B6:B23)</f>
        <v>348250</v>
      </c>
      <c r="C25" s="3">
        <f>SUM(C6:C23)</f>
        <v>194500</v>
      </c>
      <c r="D25" s="3">
        <f>SUM(D6:D23)</f>
        <v>254500</v>
      </c>
    </row>
    <row r="27" spans="1:4" x14ac:dyDescent="0.2">
      <c r="A27" s="30" t="s">
        <v>94</v>
      </c>
    </row>
    <row r="29" spans="1:4" x14ac:dyDescent="0.2">
      <c r="A29" t="s">
        <v>100</v>
      </c>
      <c r="B29" s="3">
        <v>1095000</v>
      </c>
      <c r="C29" s="3">
        <v>1095000</v>
      </c>
      <c r="D29" s="3">
        <v>1095000</v>
      </c>
    </row>
    <row r="31" spans="1:4" x14ac:dyDescent="0.2">
      <c r="A31" t="s">
        <v>99</v>
      </c>
      <c r="B31" s="3">
        <f>B29*12.5%</f>
        <v>136875</v>
      </c>
      <c r="C31" s="3">
        <f>C29*12.5%</f>
        <v>136875</v>
      </c>
      <c r="D31" s="3">
        <f>D29*12.5%</f>
        <v>136875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GLOBAL</vt:lpstr>
      <vt:lpstr>RH</vt:lpstr>
      <vt:lpstr>HOTEL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Jaurey</dc:creator>
  <cp:lastModifiedBy>Laurent Jaurey</cp:lastModifiedBy>
  <dcterms:created xsi:type="dcterms:W3CDTF">2021-07-26T09:47:42Z</dcterms:created>
  <dcterms:modified xsi:type="dcterms:W3CDTF">2021-08-19T07:10:22Z</dcterms:modified>
</cp:coreProperties>
</file>